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2220" yWindow="-15315" windowWidth="16485" windowHeight="11760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4" i="1"/>
  <c r="D54"/>
  <c r="B71"/>
  <c r="B73"/>
  <c r="B74"/>
  <c r="B76"/>
  <c r="B79"/>
  <c r="B78"/>
  <c r="B57"/>
  <c r="B60"/>
  <c r="B62"/>
  <c r="B65"/>
  <c r="B68"/>
  <c r="B64"/>
  <c r="B67"/>
  <c r="B27"/>
  <c r="F30"/>
  <c r="B43"/>
  <c r="D43"/>
  <c r="B42"/>
  <c r="D42"/>
  <c r="D39"/>
  <c r="B23"/>
  <c r="D23"/>
  <c r="B25"/>
  <c r="B29"/>
  <c r="B31"/>
  <c r="B34"/>
  <c r="B32"/>
  <c r="B35"/>
  <c r="B6"/>
  <c r="B10"/>
  <c r="B8"/>
  <c r="B13"/>
  <c r="B16"/>
  <c r="B12"/>
  <c r="B15"/>
</calcChain>
</file>

<file path=xl/sharedStrings.xml><?xml version="1.0" encoding="utf-8"?>
<sst xmlns="http://schemas.openxmlformats.org/spreadsheetml/2006/main" count="52" uniqueCount="50">
  <si>
    <t>SE[lnOR]</t>
    <phoneticPr fontId="1" type="noConversion"/>
  </si>
  <si>
    <t>ln(OR)</t>
    <phoneticPr fontId="1" type="noConversion"/>
  </si>
  <si>
    <t>ln(OR) + Z*SE[lnOR]</t>
    <phoneticPr fontId="1" type="noConversion"/>
  </si>
  <si>
    <t>ln(OR) - Z*SE[lnOR]</t>
    <phoneticPr fontId="1" type="noConversion"/>
  </si>
  <si>
    <t>Inj1</t>
    <phoneticPr fontId="1" type="noConversion"/>
  </si>
  <si>
    <t>Exp1</t>
    <phoneticPr fontId="1" type="noConversion"/>
  </si>
  <si>
    <t>Exp2</t>
    <phoneticPr fontId="1" type="noConversion"/>
  </si>
  <si>
    <t>Inj2</t>
    <phoneticPr fontId="1" type="noConversion"/>
  </si>
  <si>
    <t>SE[ln(IRR)]</t>
    <phoneticPr fontId="1" type="noConversion"/>
  </si>
  <si>
    <t>ln(IRR)</t>
    <phoneticPr fontId="1" type="noConversion"/>
  </si>
  <si>
    <t>ln(IRR) +Z*SE(lnIRR)</t>
    <phoneticPr fontId="1" type="noConversion"/>
  </si>
  <si>
    <t>ln(IRR) - Z*SE(lnIRR)</t>
    <phoneticPr fontId="1" type="noConversion"/>
  </si>
  <si>
    <t>Estimate</t>
    <phoneticPr fontId="1" type="noConversion"/>
  </si>
  <si>
    <t>Std error</t>
    <phoneticPr fontId="1" type="noConversion"/>
  </si>
  <si>
    <t>Poisson Regress transformation of estimates with 95%CI</t>
    <phoneticPr fontId="1" type="noConversion"/>
  </si>
  <si>
    <t>Injuries 1</t>
    <phoneticPr fontId="1" type="noConversion"/>
  </si>
  <si>
    <t>Population1</t>
    <phoneticPr fontId="1" type="noConversion"/>
  </si>
  <si>
    <t>Injuries 2</t>
    <phoneticPr fontId="1" type="noConversion"/>
  </si>
  <si>
    <t>Population 2</t>
    <phoneticPr fontId="1" type="noConversion"/>
  </si>
  <si>
    <t xml:space="preserve">ln RR = </t>
    <phoneticPr fontId="1" type="noConversion"/>
  </si>
  <si>
    <t>SE (lnRR)-</t>
    <phoneticPr fontId="1" type="noConversion"/>
  </si>
  <si>
    <t>lnRR + (z*SE(lnRR)</t>
    <phoneticPr fontId="1" type="noConversion"/>
  </si>
  <si>
    <t>lnRR - (z*SE(lnRR))</t>
    <phoneticPr fontId="1" type="noConversion"/>
  </si>
  <si>
    <t>SE(RD)</t>
    <phoneticPr fontId="1" type="noConversion"/>
  </si>
  <si>
    <t>a(n-a)/n(3rd pwr)</t>
    <phoneticPr fontId="1" type="noConversion"/>
  </si>
  <si>
    <t>c(n-c)/n(3rd power)</t>
    <phoneticPr fontId="1" type="noConversion"/>
  </si>
  <si>
    <t>Exposure A</t>
  </si>
  <si>
    <t>Exposure B</t>
  </si>
  <si>
    <t>ODDS RATIO</t>
  </si>
  <si>
    <t>INCIDENCE RATE RATIO</t>
  </si>
  <si>
    <t xml:space="preserve">RISK </t>
  </si>
  <si>
    <r>
      <rPr>
        <b/>
        <sz val="10"/>
        <color rgb="FFFF0000"/>
        <rFont val="Verdana"/>
        <family val="2"/>
      </rPr>
      <t>RISK RATIO</t>
    </r>
    <r>
      <rPr>
        <sz val="10"/>
        <rFont val="Verdana"/>
      </rPr>
      <t xml:space="preserve"> =</t>
    </r>
  </si>
  <si>
    <t>RISK DIFFERENCE</t>
  </si>
  <si>
    <t>95%CI+</t>
  </si>
  <si>
    <t>95%CI-</t>
  </si>
  <si>
    <t>Risk1</t>
  </si>
  <si>
    <t>Risk 2</t>
  </si>
  <si>
    <t>95% CI OR (+)</t>
  </si>
  <si>
    <t>95% CI OR (-)</t>
  </si>
  <si>
    <t>95%CI est (+)</t>
  </si>
  <si>
    <t>95%CI est (-)</t>
  </si>
  <si>
    <t>IR1</t>
  </si>
  <si>
    <t>IR2</t>
  </si>
  <si>
    <t>IRR</t>
  </si>
  <si>
    <t>OR</t>
  </si>
  <si>
    <t>DO NOT CHANGE ANY OTHER NUMBERS</t>
  </si>
  <si>
    <t xml:space="preserve">ONLY FILL YELLOW BOXES WITH DATA  - </t>
  </si>
  <si>
    <t>THE CELLS ARE FILLED WITH EQUATIONS</t>
  </si>
  <si>
    <t>95%CI IRR (+)</t>
  </si>
  <si>
    <t>95%CI IRR (-)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</si>
</sst>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Layout" zoomScale="140" zoomScalePageLayoutView="140" workbookViewId="0">
      <selection activeCell="D6" sqref="D6"/>
    </sheetView>
  </sheetViews>
  <sheetFormatPr defaultColWidth="11" defaultRowHeight="12.75"/>
  <cols>
    <col min="1" max="1" width="13.875" customWidth="1"/>
    <col min="2" max="2" width="12.375" bestFit="1" customWidth="1"/>
    <col min="6" max="6" width="13.375" customWidth="1"/>
  </cols>
  <sheetData>
    <row r="1" spans="1:4">
      <c r="A1" t="s">
        <v>26</v>
      </c>
      <c r="B1" t="s">
        <v>27</v>
      </c>
      <c r="D1" s="1" t="s">
        <v>28</v>
      </c>
    </row>
    <row r="2" spans="1:4">
      <c r="A2" s="4">
        <v>51</v>
      </c>
      <c r="B2" s="4">
        <v>56</v>
      </c>
    </row>
    <row r="3" spans="1:4">
      <c r="A3" s="4">
        <v>16</v>
      </c>
      <c r="B3" s="4">
        <v>28</v>
      </c>
    </row>
    <row r="4" spans="1:4">
      <c r="D4" s="2" t="s">
        <v>46</v>
      </c>
    </row>
    <row r="5" spans="1:4">
      <c r="D5" t="s">
        <v>45</v>
      </c>
    </row>
    <row r="6" spans="1:4">
      <c r="A6" s="3" t="s">
        <v>44</v>
      </c>
      <c r="B6" s="3">
        <f>(A2*B3)/(A3*B2)</f>
        <v>1.59375</v>
      </c>
      <c r="D6" t="s">
        <v>47</v>
      </c>
    </row>
    <row r="8" spans="1:4">
      <c r="A8" t="s">
        <v>0</v>
      </c>
      <c r="B8">
        <f>SQRT((1/A2) + (1/B2) + (1/A3) + (1/B3))</f>
        <v>0.36834667326946702</v>
      </c>
    </row>
    <row r="10" spans="1:4">
      <c r="A10" t="s">
        <v>1</v>
      </c>
      <c r="B10">
        <f>LN(B6)</f>
        <v>0.46608972992459924</v>
      </c>
    </row>
    <row r="12" spans="1:4">
      <c r="A12" t="s">
        <v>2</v>
      </c>
      <c r="B12">
        <f>B10 + (1.96*B8)</f>
        <v>1.1880492095327546</v>
      </c>
    </row>
    <row r="13" spans="1:4">
      <c r="A13" t="s">
        <v>3</v>
      </c>
      <c r="B13">
        <f>B10 - (1.96*B8)</f>
        <v>-0.25586974968355608</v>
      </c>
    </row>
    <row r="15" spans="1:4">
      <c r="A15" s="3" t="s">
        <v>37</v>
      </c>
      <c r="B15" s="3">
        <f>EXP(B12)</f>
        <v>3.2806750512644345</v>
      </c>
    </row>
    <row r="16" spans="1:4">
      <c r="A16" s="3" t="s">
        <v>38</v>
      </c>
      <c r="B16" s="3">
        <f>EXP(B13)</f>
        <v>0.77424280759565656</v>
      </c>
    </row>
    <row r="18" spans="1:6">
      <c r="A18" s="1" t="s">
        <v>29</v>
      </c>
      <c r="D18" s="1"/>
    </row>
    <row r="20" spans="1:6">
      <c r="A20" t="s">
        <v>4</v>
      </c>
      <c r="B20" s="4">
        <v>121</v>
      </c>
      <c r="C20" t="s">
        <v>7</v>
      </c>
      <c r="D20" s="4">
        <v>98</v>
      </c>
    </row>
    <row r="21" spans="1:6">
      <c r="A21" t="s">
        <v>5</v>
      </c>
      <c r="B21" s="4">
        <v>147577</v>
      </c>
      <c r="C21" t="s">
        <v>6</v>
      </c>
      <c r="D21" s="4">
        <v>150397</v>
      </c>
    </row>
    <row r="23" spans="1:6">
      <c r="A23" s="3" t="s">
        <v>41</v>
      </c>
      <c r="B23" s="3">
        <f>B20/B21</f>
        <v>8.1991096173522973E-4</v>
      </c>
      <c r="C23" s="3" t="s">
        <v>42</v>
      </c>
      <c r="D23" s="3">
        <f>D20/D21</f>
        <v>6.5160874219565555E-4</v>
      </c>
    </row>
    <row r="25" spans="1:6">
      <c r="A25" s="3" t="s">
        <v>43</v>
      </c>
      <c r="B25" s="3">
        <f>B23/D23</f>
        <v>1.2582872337968707</v>
      </c>
    </row>
    <row r="27" spans="1:6">
      <c r="A27" t="s">
        <v>8</v>
      </c>
      <c r="B27">
        <f>SQRT((1/B20) + (1/D20))</f>
        <v>0.13589902296400228</v>
      </c>
    </row>
    <row r="29" spans="1:6">
      <c r="A29" t="s">
        <v>9</v>
      </c>
      <c r="B29">
        <f>LN(B25)</f>
        <v>0.22975145796857058</v>
      </c>
    </row>
    <row r="30" spans="1:6">
      <c r="F30">
        <f>121+98+188+103</f>
        <v>510</v>
      </c>
    </row>
    <row r="31" spans="1:6">
      <c r="A31" t="s">
        <v>10</v>
      </c>
      <c r="B31">
        <f>B29 + (1.96*B27)</f>
        <v>0.49611354297801502</v>
      </c>
    </row>
    <row r="32" spans="1:6">
      <c r="A32" t="s">
        <v>11</v>
      </c>
      <c r="B32">
        <f>B29 - (1.96*B27)</f>
        <v>-3.6610627040873894E-2</v>
      </c>
    </row>
    <row r="34" spans="1:4">
      <c r="A34" s="3" t="s">
        <v>48</v>
      </c>
      <c r="B34" s="3">
        <f>EXP(B31)</f>
        <v>1.642326021820055</v>
      </c>
    </row>
    <row r="35" spans="1:4">
      <c r="A35" s="3" t="s">
        <v>49</v>
      </c>
      <c r="B35" s="3">
        <f>EXP(B32)</f>
        <v>0.96405143783909242</v>
      </c>
    </row>
    <row r="37" spans="1:4">
      <c r="A37" t="s">
        <v>14</v>
      </c>
    </row>
    <row r="39" spans="1:4">
      <c r="A39" t="s">
        <v>12</v>
      </c>
      <c r="B39">
        <v>1.44</v>
      </c>
      <c r="D39">
        <f xml:space="preserve"> EXP(B39)</f>
        <v>4.2206958169965523</v>
      </c>
    </row>
    <row r="40" spans="1:4">
      <c r="A40" t="s">
        <v>13</v>
      </c>
      <c r="B40">
        <v>4.22</v>
      </c>
    </row>
    <row r="41" spans="1:4">
      <c r="B41">
        <v>1.37</v>
      </c>
    </row>
    <row r="42" spans="1:4">
      <c r="A42" s="3" t="s">
        <v>39</v>
      </c>
      <c r="B42">
        <f>B39 + 1.96*B40</f>
        <v>9.7111999999999981</v>
      </c>
      <c r="D42">
        <f xml:space="preserve"> EXP(B42)</f>
        <v>16501.39167052288</v>
      </c>
    </row>
    <row r="43" spans="1:4">
      <c r="A43" s="3" t="s">
        <v>40</v>
      </c>
      <c r="B43">
        <f>B39 - 1.96*B40</f>
        <v>-6.8311999999999991</v>
      </c>
      <c r="D43">
        <f xml:space="preserve"> EXP(B43)</f>
        <v>1.0795618657688465E-3</v>
      </c>
    </row>
    <row r="50" spans="1:4">
      <c r="A50" s="1" t="s">
        <v>30</v>
      </c>
    </row>
    <row r="51" spans="1:4">
      <c r="A51" t="s">
        <v>15</v>
      </c>
      <c r="B51" s="4">
        <v>18</v>
      </c>
      <c r="C51" t="s">
        <v>17</v>
      </c>
      <c r="D51" s="4">
        <v>10</v>
      </c>
    </row>
    <row r="52" spans="1:4">
      <c r="A52" t="s">
        <v>16</v>
      </c>
      <c r="B52" s="4">
        <v>942</v>
      </c>
      <c r="C52" t="s">
        <v>18</v>
      </c>
      <c r="D52" s="4">
        <v>855</v>
      </c>
    </row>
    <row r="54" spans="1:4">
      <c r="A54" s="3" t="s">
        <v>35</v>
      </c>
      <c r="B54" s="3">
        <f>B51/B52</f>
        <v>1.9108280254777069E-2</v>
      </c>
      <c r="C54" s="3" t="s">
        <v>36</v>
      </c>
      <c r="D54" s="3">
        <f>D51/D52</f>
        <v>1.1695906432748537E-2</v>
      </c>
    </row>
    <row r="57" spans="1:4">
      <c r="A57" s="2" t="s">
        <v>31</v>
      </c>
      <c r="B57" s="3">
        <f>B54/D54</f>
        <v>1.6337579617834395</v>
      </c>
    </row>
    <row r="60" spans="1:4">
      <c r="A60" t="s">
        <v>19</v>
      </c>
      <c r="B60">
        <f>LN(B57)</f>
        <v>0.49088285926251612</v>
      </c>
    </row>
    <row r="62" spans="1:4">
      <c r="A62" t="s">
        <v>20</v>
      </c>
      <c r="B62">
        <f>SQRT(1/B51-1/B52+1/D51-1/D52)</f>
        <v>0.39156658921186743</v>
      </c>
    </row>
    <row r="64" spans="1:4">
      <c r="A64" t="s">
        <v>21</v>
      </c>
      <c r="B64">
        <f>B60+(1.96*B62)</f>
        <v>1.2583533741177764</v>
      </c>
    </row>
    <row r="65" spans="1:2">
      <c r="A65" t="s">
        <v>22</v>
      </c>
      <c r="B65">
        <f>B60-(1.96*B62)</f>
        <v>-0.27658765559274406</v>
      </c>
    </row>
    <row r="67" spans="1:2">
      <c r="A67" s="3" t="s">
        <v>33</v>
      </c>
      <c r="B67" s="3">
        <f>EXP(B64)</f>
        <v>3.5196212138493475</v>
      </c>
    </row>
    <row r="68" spans="1:2">
      <c r="A68" s="3" t="s">
        <v>34</v>
      </c>
      <c r="B68" s="3">
        <f>EXP(B65)</f>
        <v>0.75836714109685688</v>
      </c>
    </row>
    <row r="71" spans="1:2">
      <c r="A71" s="1" t="s">
        <v>32</v>
      </c>
      <c r="B71" s="3">
        <f>B54-D54</f>
        <v>7.4123738220285319E-3</v>
      </c>
    </row>
    <row r="73" spans="1:2">
      <c r="A73" t="s">
        <v>24</v>
      </c>
      <c r="B73">
        <f>B51*(B52-B51)/POWER(B52,3)</f>
        <v>1.9897190955925656E-5</v>
      </c>
    </row>
    <row r="74" spans="1:2">
      <c r="A74" t="s">
        <v>25</v>
      </c>
      <c r="B74">
        <f>D51*(D52-D51)/POWER(D52,3)</f>
        <v>1.3519429480075941E-5</v>
      </c>
    </row>
    <row r="76" spans="1:2">
      <c r="A76" t="s">
        <v>23</v>
      </c>
      <c r="B76">
        <f>SQRT(B73+B74)</f>
        <v>5.7807110666423731E-3</v>
      </c>
    </row>
    <row r="78" spans="1:2">
      <c r="A78" s="3" t="s">
        <v>33</v>
      </c>
      <c r="B78" s="3">
        <f>B71+(1.96*B76)</f>
        <v>1.8742567512647582E-2</v>
      </c>
    </row>
    <row r="79" spans="1:2">
      <c r="A79" s="3" t="s">
        <v>34</v>
      </c>
      <c r="B79" s="3">
        <f>B71- (1.96*B76)</f>
        <v>-3.9178198685905184E-3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Virginia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Cross</dc:creator>
  <cp:lastModifiedBy>Michael McMurray</cp:lastModifiedBy>
  <dcterms:created xsi:type="dcterms:W3CDTF">2010-06-19T03:39:54Z</dcterms:created>
  <dcterms:modified xsi:type="dcterms:W3CDTF">2016-09-22T22:47:57Z</dcterms:modified>
</cp:coreProperties>
</file>